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k.local\dane\BM\BM-06\BIP\ROK 2023-BIP\Plan dochodów i wydatków budżetowych\Stan na dzień 31.07.2023\"/>
    </mc:Choice>
  </mc:AlternateContent>
  <xr:revisionPtr revIDLastSave="0" documentId="13_ncr:1_{F8D19950-5E44-4F88-B758-DDAAEDB9007C}" xr6:coauthVersionLast="36" xr6:coauthVersionMax="36" xr10:uidLastSave="{00000000-0000-0000-0000-000000000000}"/>
  <bookViews>
    <workbookView xWindow="120" yWindow="720" windowWidth="9375" windowHeight="3855" xr2:uid="{00000000-000D-0000-FFFF-FFFF00000000}"/>
  </bookViews>
  <sheets>
    <sheet name="tabela 3" sheetId="14" r:id="rId1"/>
  </sheets>
  <definedNames>
    <definedName name="_xlnm.Print_Area" localSheetId="0">'tabela 3'!$A$1:$M$43</definedName>
  </definedNames>
  <calcPr calcId="191029"/>
</workbook>
</file>

<file path=xl/calcChain.xml><?xml version="1.0" encoding="utf-8"?>
<calcChain xmlns="http://schemas.openxmlformats.org/spreadsheetml/2006/main">
  <c r="J14" i="14" l="1"/>
  <c r="H6" i="14" l="1"/>
  <c r="F7" i="14"/>
  <c r="H23" i="14"/>
  <c r="H19" i="14"/>
  <c r="F8" i="14" l="1"/>
  <c r="H21" i="14" l="1"/>
  <c r="F34" i="14" l="1"/>
  <c r="F33" i="14"/>
  <c r="F31" i="14"/>
  <c r="J32" i="14"/>
  <c r="J35" i="14" l="1"/>
  <c r="F27" i="14"/>
  <c r="J29" i="14" l="1"/>
  <c r="J28" i="14" l="1"/>
  <c r="D21" i="14" l="1"/>
  <c r="J7" i="14" l="1"/>
  <c r="J8" i="14"/>
  <c r="H18" i="14"/>
  <c r="L6" i="14" l="1"/>
  <c r="F6" i="14"/>
  <c r="L41" i="14" l="1"/>
  <c r="L40" i="14"/>
  <c r="J34" i="14"/>
  <c r="J33" i="14"/>
  <c r="J31" i="14"/>
  <c r="J30" i="14"/>
  <c r="L23" i="14"/>
  <c r="L21" i="14"/>
  <c r="L19" i="14"/>
  <c r="L17" i="14"/>
  <c r="H11" i="14"/>
  <c r="H15" i="14"/>
  <c r="H36" i="14" s="1"/>
  <c r="H39" i="14"/>
  <c r="F43" i="14"/>
  <c r="B27" i="14"/>
  <c r="J27" i="14" l="1"/>
  <c r="F14" i="14"/>
  <c r="H43" i="14"/>
  <c r="D18" i="14"/>
  <c r="D15" i="14" s="1"/>
  <c r="D36" i="14" s="1"/>
  <c r="L18" i="14"/>
  <c r="L15" i="14" s="1"/>
  <c r="L36" i="14" s="1"/>
  <c r="D39" i="14" l="1"/>
  <c r="D43" i="14" s="1"/>
  <c r="L39" i="14"/>
  <c r="L43" i="14" s="1"/>
  <c r="J6" i="14" l="1"/>
  <c r="L11" i="14" s="1"/>
  <c r="B6" i="14"/>
  <c r="D11" i="14" s="1"/>
  <c r="J43" i="14" l="1"/>
  <c r="B14" i="14"/>
  <c r="B43" i="14"/>
</calcChain>
</file>

<file path=xl/sharedStrings.xml><?xml version="1.0" encoding="utf-8"?>
<sst xmlns="http://schemas.openxmlformats.org/spreadsheetml/2006/main" count="110" uniqueCount="45">
  <si>
    <t>I DOCHODY</t>
  </si>
  <si>
    <t>II/1 WYDATKI BIEŻĄCE</t>
  </si>
  <si>
    <t xml:space="preserve">      (z rezerwami)</t>
  </si>
  <si>
    <t xml:space="preserve">z doch. (I - II/1)            </t>
  </si>
  <si>
    <t>wynik ( I-II )</t>
  </si>
  <si>
    <t>II/2 WYDATKI MAJĄTKOWE</t>
  </si>
  <si>
    <t xml:space="preserve">ogółem:                   </t>
  </si>
  <si>
    <t>III PRZYCHODY</t>
  </si>
  <si>
    <t xml:space="preserve">ogółem:            </t>
  </si>
  <si>
    <t xml:space="preserve">IV ROZCHODY  </t>
  </si>
  <si>
    <t xml:space="preserve">ogółem:              </t>
  </si>
  <si>
    <t xml:space="preserve">Ogółem I+III   </t>
  </si>
  <si>
    <t xml:space="preserve">Ogółem II+IV           </t>
  </si>
  <si>
    <t>finansowanie wyd.majątk.</t>
  </si>
  <si>
    <t xml:space="preserve">II WYDATKI  OGÓŁEM      </t>
  </si>
  <si>
    <t xml:space="preserve">– spłaty pożyczek udzielonych                </t>
  </si>
  <si>
    <t xml:space="preserve">– udziały w spółkach          </t>
  </si>
  <si>
    <t>w tym:</t>
  </si>
  <si>
    <t>– inwestycje:</t>
  </si>
  <si>
    <t>&gt; wydatki ze środków zagranicznych</t>
  </si>
  <si>
    <t>niepodlegających zwrotowi</t>
  </si>
  <si>
    <t>– bieżące</t>
  </si>
  <si>
    <t>– majątkowe</t>
  </si>
  <si>
    <t>&gt; zadania inwestycjne dzielnic</t>
  </si>
  <si>
    <t>deficyt  (-)</t>
  </si>
  <si>
    <t>– wykup obligacji</t>
  </si>
  <si>
    <t>– spłaty kredytów i pożyczek</t>
  </si>
  <si>
    <t xml:space="preserve">   niepodlegających zwrotowi</t>
  </si>
  <si>
    <t>– udziały w spółkach</t>
  </si>
  <si>
    <t>Tabela Nr 3</t>
  </si>
  <si>
    <t>– udzielone pożyczki</t>
  </si>
  <si>
    <t>– obligacje</t>
  </si>
  <si>
    <t>BUDŻET MIASTA KRAKOWA NA 2023 ROK</t>
  </si>
  <si>
    <t>Plan 01.01.2023 r.</t>
  </si>
  <si>
    <t>– 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</si>
  <si>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– wolne środki jako nadwyżka środków pieniężnych na rachunku bieżącym budżetu inne niż określone w art. 217 ust. 2 pkt 5 i 8 ustawy o finansach publicznych, w tym wynikające z rozliczeń wyemitowanych papierów wartościowych, kredytów i pożyczek z lat ubiegłych</t>
  </si>
  <si>
    <t>&gt; inwestycje ogólnomiejskie</t>
  </si>
  <si>
    <t>&gt; zadania inwestycyjne dzielnic</t>
  </si>
  <si>
    <t xml:space="preserve">nadwyżka  (+)      </t>
  </si>
  <si>
    <t>zmiany</t>
  </si>
  <si>
    <t>– pożyczka</t>
  </si>
  <si>
    <t>– prywatyzacja majątku jst</t>
  </si>
  <si>
    <t>– przychody jednostek samorządu terytorialnego z wynikających z rozliczenia środków określonych w art. 5 ust. 1 pkt 2 ustawy i dotacji na realizację programu, projektu lub zadania finansowanego z udziałem tych środków</t>
  </si>
  <si>
    <t>– kredyt</t>
  </si>
  <si>
    <t>Plan 31.07.2023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</si>
</sst>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"/>
  </numFmts>
  <fonts count="12" x14ac:knownFonts="1">
    <font>
      <sz val="10"/>
      <name val="Arial CE"/>
    </font>
    <font>
      <sz val="10"/>
      <name val="Arial CE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164" fontId="5" fillId="0" borderId="0" xfId="0" applyNumberFormat="1" applyFont="1"/>
    <xf numFmtId="3" fontId="0" fillId="0" borderId="0" xfId="0" applyNumberFormat="1" applyFont="1"/>
    <xf numFmtId="3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2" xfId="0" applyFont="1" applyFill="1" applyBorder="1"/>
    <xf numFmtId="3" fontId="7" fillId="0" borderId="1" xfId="0" applyNumberFormat="1" applyFont="1" applyFill="1" applyBorder="1"/>
    <xf numFmtId="0" fontId="7" fillId="0" borderId="2" xfId="0" applyFont="1" applyFill="1" applyBorder="1" applyAlignment="1">
      <alignment horizontal="right"/>
    </xf>
    <xf numFmtId="0" fontId="7" fillId="0" borderId="2" xfId="1" applyFont="1" applyFill="1" applyBorder="1" applyAlignment="1">
      <alignment vertical="center"/>
    </xf>
    <xf numFmtId="0" fontId="7" fillId="0" borderId="4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Continuous"/>
    </xf>
    <xf numFmtId="0" fontId="8" fillId="2" borderId="2" xfId="0" applyFont="1" applyFill="1" applyBorder="1"/>
    <xf numFmtId="0" fontId="7" fillId="0" borderId="2" xfId="0" applyFont="1" applyBorder="1"/>
    <xf numFmtId="0" fontId="7" fillId="0" borderId="2" xfId="0" applyFont="1" applyFill="1" applyBorder="1" applyAlignment="1">
      <alignment horizontal="left" wrapText="1" indent="2"/>
    </xf>
    <xf numFmtId="0" fontId="8" fillId="0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top"/>
    </xf>
    <xf numFmtId="0" fontId="5" fillId="0" borderId="2" xfId="0" applyFont="1" applyBorder="1"/>
    <xf numFmtId="0" fontId="7" fillId="2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0" fontId="7" fillId="0" borderId="0" xfId="0" applyFont="1" applyFill="1" applyBorder="1"/>
    <xf numFmtId="3" fontId="7" fillId="0" borderId="1" xfId="0" applyNumberFormat="1" applyFont="1" applyFill="1" applyBorder="1" applyAlignment="1">
      <alignment horizontal="centerContinuous" vertical="center"/>
    </xf>
    <xf numFmtId="0" fontId="8" fillId="4" borderId="23" xfId="0" applyFont="1" applyFill="1" applyBorder="1" applyAlignment="1">
      <alignment horizontal="centerContinuous" vertical="center"/>
    </xf>
    <xf numFmtId="3" fontId="7" fillId="4" borderId="0" xfId="0" applyNumberFormat="1" applyFont="1" applyFill="1" applyBorder="1" applyAlignment="1">
      <alignment horizontal="centerContinuous" vertical="center"/>
    </xf>
    <xf numFmtId="3" fontId="8" fillId="4" borderId="2" xfId="0" applyNumberFormat="1" applyFont="1" applyFill="1" applyBorder="1" applyAlignment="1">
      <alignment horizontal="centerContinuous" vertical="center"/>
    </xf>
    <xf numFmtId="3" fontId="8" fillId="4" borderId="14" xfId="0" applyNumberFormat="1" applyFont="1" applyFill="1" applyBorder="1" applyAlignment="1">
      <alignment horizontal="centerContinuous" vertical="center"/>
    </xf>
    <xf numFmtId="3" fontId="7" fillId="4" borderId="23" xfId="0" applyNumberFormat="1" applyFont="1" applyFill="1" applyBorder="1" applyAlignment="1">
      <alignment horizontal="centerContinuous"/>
    </xf>
    <xf numFmtId="3" fontId="7" fillId="4" borderId="0" xfId="0" applyNumberFormat="1" applyFont="1" applyFill="1" applyBorder="1" applyAlignment="1">
      <alignment horizontal="centerContinuous"/>
    </xf>
    <xf numFmtId="3" fontId="7" fillId="4" borderId="2" xfId="0" applyNumberFormat="1" applyFont="1" applyFill="1" applyBorder="1" applyAlignment="1">
      <alignment horizontal="centerContinuous"/>
    </xf>
    <xf numFmtId="3" fontId="7" fillId="4" borderId="14" xfId="0" applyNumberFormat="1" applyFont="1" applyFill="1" applyBorder="1" applyAlignment="1">
      <alignment horizontal="centerContinuous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4" fontId="8" fillId="4" borderId="23" xfId="0" applyNumberFormat="1" applyFont="1" applyFill="1" applyBorder="1" applyAlignment="1">
      <alignment horizontal="right" vertical="center"/>
    </xf>
    <xf numFmtId="4" fontId="8" fillId="4" borderId="0" xfId="0" applyNumberFormat="1" applyFont="1" applyFill="1" applyBorder="1" applyAlignment="1">
      <alignment horizontal="right" vertical="center"/>
    </xf>
    <xf numFmtId="4" fontId="8" fillId="4" borderId="2" xfId="0" applyNumberFormat="1" applyFont="1" applyFill="1" applyBorder="1" applyAlignment="1">
      <alignment horizontal="right" vertical="center"/>
    </xf>
    <xf numFmtId="4" fontId="8" fillId="4" borderId="14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4" borderId="23" xfId="1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/>
    </xf>
    <xf numFmtId="4" fontId="7" fillId="4" borderId="14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4" fontId="7" fillId="4" borderId="0" xfId="0" applyNumberFormat="1" applyFont="1" applyFill="1" applyBorder="1" applyAlignment="1">
      <alignment vertical="center"/>
    </xf>
    <xf numFmtId="4" fontId="7" fillId="4" borderId="2" xfId="0" applyNumberFormat="1" applyFont="1" applyFill="1" applyBorder="1" applyAlignment="1">
      <alignment vertical="center"/>
    </xf>
    <xf numFmtId="4" fontId="7" fillId="4" borderId="14" xfId="0" applyNumberFormat="1" applyFont="1" applyFill="1" applyBorder="1" applyAlignment="1">
      <alignment vertical="center"/>
    </xf>
    <xf numFmtId="4" fontId="7" fillId="0" borderId="1" xfId="0" applyNumberFormat="1" applyFont="1" applyFill="1" applyBorder="1"/>
    <xf numFmtId="4" fontId="7" fillId="4" borderId="23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vertical="center"/>
    </xf>
    <xf numFmtId="4" fontId="7" fillId="4" borderId="6" xfId="0" applyNumberFormat="1" applyFont="1" applyFill="1" applyBorder="1" applyAlignment="1">
      <alignment vertical="center"/>
    </xf>
    <xf numFmtId="4" fontId="7" fillId="4" borderId="15" xfId="0" applyNumberFormat="1" applyFont="1" applyFill="1" applyBorder="1" applyAlignment="1">
      <alignment vertical="center"/>
    </xf>
    <xf numFmtId="4" fontId="9" fillId="0" borderId="6" xfId="0" applyNumberFormat="1" applyFont="1" applyFill="1" applyBorder="1"/>
    <xf numFmtId="4" fontId="7" fillId="0" borderId="10" xfId="0" applyNumberFormat="1" applyFont="1" applyFill="1" applyBorder="1"/>
    <xf numFmtId="4" fontId="7" fillId="0" borderId="5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4" fontId="10" fillId="0" borderId="19" xfId="0" applyNumberFormat="1" applyFont="1" applyFill="1" applyBorder="1" applyAlignment="1">
      <alignment vertical="center"/>
    </xf>
    <xf numFmtId="4" fontId="10" fillId="4" borderId="24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10" fillId="4" borderId="25" xfId="0" applyNumberFormat="1" applyFont="1" applyFill="1" applyBorder="1" applyAlignment="1">
      <alignment vertical="center"/>
    </xf>
    <xf numFmtId="4" fontId="7" fillId="0" borderId="5" xfId="0" applyNumberFormat="1" applyFont="1" applyFill="1" applyBorder="1"/>
    <xf numFmtId="4" fontId="9" fillId="0" borderId="4" xfId="0" applyNumberFormat="1" applyFont="1" applyFill="1" applyBorder="1"/>
    <xf numFmtId="4" fontId="10" fillId="0" borderId="11" xfId="0" applyNumberFormat="1" applyFont="1" applyFill="1" applyBorder="1"/>
    <xf numFmtId="4" fontId="7" fillId="0" borderId="1" xfId="0" applyNumberFormat="1" applyFont="1" applyBorder="1" applyAlignment="1">
      <alignment vertical="center"/>
    </xf>
    <xf numFmtId="4" fontId="7" fillId="4" borderId="26" xfId="0" applyNumberFormat="1" applyFont="1" applyFill="1" applyBorder="1"/>
    <xf numFmtId="4" fontId="7" fillId="4" borderId="0" xfId="0" applyNumberFormat="1" applyFont="1" applyFill="1" applyBorder="1" applyAlignment="1">
      <alignment horizontal="centerContinuous" vertical="center"/>
    </xf>
    <xf numFmtId="4" fontId="7" fillId="2" borderId="0" xfId="0" applyNumberFormat="1" applyFont="1" applyFill="1" applyBorder="1"/>
    <xf numFmtId="4" fontId="8" fillId="2" borderId="1" xfId="0" applyNumberFormat="1" applyFont="1" applyFill="1" applyBorder="1"/>
    <xf numFmtId="4" fontId="8" fillId="0" borderId="0" xfId="0" applyNumberFormat="1" applyFont="1" applyFill="1" applyBorder="1" applyAlignment="1">
      <alignment horizontal="centerContinuous"/>
    </xf>
    <xf numFmtId="4" fontId="7" fillId="0" borderId="1" xfId="0" applyNumberFormat="1" applyFont="1" applyBorder="1" applyAlignment="1">
      <alignment horizontal="centerContinuous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vertical="center"/>
    </xf>
    <xf numFmtId="4" fontId="10" fillId="4" borderId="0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centerContinuous" vertical="center"/>
    </xf>
    <xf numFmtId="4" fontId="7" fillId="4" borderId="14" xfId="0" applyNumberFormat="1" applyFont="1" applyFill="1" applyBorder="1" applyAlignment="1">
      <alignment horizontal="centerContinuous" vertical="center"/>
    </xf>
    <xf numFmtId="4" fontId="8" fillId="2" borderId="1" xfId="0" applyNumberFormat="1" applyFont="1" applyFill="1" applyBorder="1" applyAlignment="1">
      <alignment vertical="center"/>
    </xf>
    <xf numFmtId="4" fontId="7" fillId="4" borderId="23" xfId="0" applyNumberFormat="1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horizontal="center" vertical="center"/>
    </xf>
    <xf numFmtId="4" fontId="7" fillId="4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8" fillId="4" borderId="2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4" fontId="8" fillId="0" borderId="0" xfId="0" applyNumberFormat="1" applyFont="1" applyFill="1" applyBorder="1"/>
    <xf numFmtId="4" fontId="8" fillId="0" borderId="1" xfId="0" applyNumberFormat="1" applyFont="1" applyBorder="1"/>
    <xf numFmtId="4" fontId="7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8" fillId="4" borderId="23" xfId="0" applyNumberFormat="1" applyFont="1" applyFill="1" applyBorder="1" applyAlignment="1">
      <alignment vertical="center"/>
    </xf>
    <xf numFmtId="4" fontId="8" fillId="4" borderId="0" xfId="0" applyNumberFormat="1" applyFont="1" applyFill="1" applyBorder="1" applyAlignment="1">
      <alignment vertical="center"/>
    </xf>
    <xf numFmtId="4" fontId="7" fillId="4" borderId="2" xfId="0" applyNumberFormat="1" applyFont="1" applyFill="1" applyBorder="1" applyAlignment="1">
      <alignment horizontal="left" vertical="center"/>
    </xf>
    <xf numFmtId="4" fontId="8" fillId="4" borderId="14" xfId="0" applyNumberFormat="1" applyFont="1" applyFill="1" applyBorder="1" applyAlignment="1">
      <alignment vertical="center"/>
    </xf>
    <xf numFmtId="4" fontId="7" fillId="0" borderId="0" xfId="0" applyNumberFormat="1" applyFont="1" applyBorder="1"/>
    <xf numFmtId="4" fontId="7" fillId="4" borderId="23" xfId="0" applyNumberFormat="1" applyFont="1" applyFill="1" applyBorder="1"/>
    <xf numFmtId="4" fontId="7" fillId="4" borderId="0" xfId="0" applyNumberFormat="1" applyFont="1" applyFill="1" applyBorder="1"/>
    <xf numFmtId="4" fontId="7" fillId="4" borderId="14" xfId="0" applyNumberFormat="1" applyFont="1" applyFill="1" applyBorder="1"/>
    <xf numFmtId="4" fontId="7" fillId="0" borderId="0" xfId="0" quotePrefix="1" applyNumberFormat="1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4" fontId="7" fillId="4" borderId="2" xfId="0" quotePrefix="1" applyNumberFormat="1" applyFont="1" applyFill="1" applyBorder="1" applyAlignment="1">
      <alignment horizontal="left" vertical="center"/>
    </xf>
    <xf numFmtId="4" fontId="7" fillId="0" borderId="1" xfId="0" applyNumberFormat="1" applyFont="1" applyBorder="1"/>
    <xf numFmtId="4" fontId="9" fillId="0" borderId="0" xfId="0" applyNumberFormat="1" applyFont="1" applyFill="1" applyBorder="1" applyAlignment="1">
      <alignment horizontal="left" vertical="center"/>
    </xf>
    <xf numFmtId="4" fontId="9" fillId="4" borderId="2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top" indent="1"/>
    </xf>
    <xf numFmtId="4" fontId="7" fillId="0" borderId="0" xfId="0" applyNumberFormat="1" applyFont="1" applyFill="1" applyBorder="1" applyAlignment="1">
      <alignment horizontal="left" vertical="center" wrapText="1" indent="1"/>
    </xf>
    <xf numFmtId="4" fontId="7" fillId="4" borderId="2" xfId="0" applyNumberFormat="1" applyFont="1" applyFill="1" applyBorder="1" applyAlignment="1">
      <alignment horizontal="left" vertical="center" wrapText="1" indent="1"/>
    </xf>
    <xf numFmtId="4" fontId="7" fillId="0" borderId="0" xfId="0" applyNumberFormat="1" applyFont="1" applyFill="1" applyBorder="1" applyAlignment="1">
      <alignment horizontal="left" wrapText="1" indent="1"/>
    </xf>
    <xf numFmtId="4" fontId="7" fillId="0" borderId="0" xfId="0" applyNumberFormat="1" applyFont="1" applyFill="1" applyBorder="1" applyAlignment="1">
      <alignment horizontal="left" wrapText="1" indent="2"/>
    </xf>
    <xf numFmtId="4" fontId="7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/>
    <xf numFmtId="4" fontId="5" fillId="4" borderId="23" xfId="0" applyNumberFormat="1" applyFont="1" applyFill="1" applyBorder="1"/>
    <xf numFmtId="4" fontId="5" fillId="4" borderId="0" xfId="0" applyNumberFormat="1" applyFont="1" applyFill="1" applyBorder="1"/>
    <xf numFmtId="4" fontId="5" fillId="4" borderId="2" xfId="0" applyNumberFormat="1" applyFont="1" applyFill="1" applyBorder="1"/>
    <xf numFmtId="4" fontId="5" fillId="4" borderId="14" xfId="0" applyNumberFormat="1" applyFont="1" applyFill="1" applyBorder="1"/>
    <xf numFmtId="4" fontId="7" fillId="3" borderId="1" xfId="0" applyNumberFormat="1" applyFont="1" applyFill="1" applyBorder="1"/>
    <xf numFmtId="4" fontId="7" fillId="2" borderId="1" xfId="0" applyNumberFormat="1" applyFont="1" applyFill="1" applyBorder="1" applyAlignment="1">
      <alignment horizontal="centerContinuous" vertical="center"/>
    </xf>
    <xf numFmtId="4" fontId="8" fillId="2" borderId="0" xfId="0" applyNumberFormat="1" applyFont="1" applyFill="1" applyBorder="1" applyAlignment="1">
      <alignment horizontal="centerContinuous"/>
    </xf>
    <xf numFmtId="4" fontId="7" fillId="2" borderId="1" xfId="0" applyNumberFormat="1" applyFont="1" applyFill="1" applyBorder="1" applyAlignment="1">
      <alignment horizontal="centerContinuous"/>
    </xf>
    <xf numFmtId="4" fontId="7" fillId="0" borderId="0" xfId="0" applyNumberFormat="1" applyFont="1" applyBorder="1" applyAlignment="1">
      <alignment horizontal="left" vertical="center"/>
    </xf>
    <xf numFmtId="4" fontId="8" fillId="4" borderId="23" xfId="0" applyNumberFormat="1" applyFont="1" applyFill="1" applyBorder="1"/>
    <xf numFmtId="4" fontId="8" fillId="2" borderId="0" xfId="0" applyNumberFormat="1" applyFont="1" applyFill="1" applyBorder="1"/>
    <xf numFmtId="4" fontId="7" fillId="0" borderId="0" xfId="0" applyNumberFormat="1" applyFont="1" applyBorder="1" applyAlignment="1">
      <alignment horizontal="left" vertical="top" wrapText="1"/>
    </xf>
    <xf numFmtId="4" fontId="7" fillId="4" borderId="23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8" fillId="0" borderId="4" xfId="0" applyNumberFormat="1" applyFont="1" applyBorder="1" applyAlignment="1"/>
    <xf numFmtId="4" fontId="8" fillId="0" borderId="5" xfId="0" applyNumberFormat="1" applyFont="1" applyBorder="1" applyAlignment="1"/>
    <xf numFmtId="4" fontId="8" fillId="4" borderId="23" xfId="0" applyNumberFormat="1" applyFont="1" applyFill="1" applyBorder="1" applyAlignment="1"/>
    <xf numFmtId="4" fontId="8" fillId="4" borderId="0" xfId="0" applyNumberFormat="1" applyFont="1" applyFill="1" applyBorder="1" applyAlignment="1"/>
    <xf numFmtId="4" fontId="8" fillId="4" borderId="4" xfId="0" applyNumberFormat="1" applyFont="1" applyFill="1" applyBorder="1" applyAlignment="1">
      <alignment vertical="center"/>
    </xf>
    <xf numFmtId="4" fontId="8" fillId="4" borderId="16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top"/>
    </xf>
    <xf numFmtId="4" fontId="8" fillId="0" borderId="4" xfId="0" applyNumberFormat="1" applyFont="1" applyBorder="1"/>
    <xf numFmtId="4" fontId="8" fillId="0" borderId="12" xfId="0" applyNumberFormat="1" applyFont="1" applyBorder="1" applyAlignment="1"/>
    <xf numFmtId="4" fontId="7" fillId="0" borderId="3" xfId="0" applyNumberFormat="1" applyFont="1" applyFill="1" applyBorder="1" applyAlignment="1">
      <alignment vertical="center"/>
    </xf>
    <xf numFmtId="4" fontId="7" fillId="0" borderId="20" xfId="0" applyNumberFormat="1" applyFont="1" applyFill="1" applyBorder="1" applyAlignment="1">
      <alignment vertical="center"/>
    </xf>
    <xf numFmtId="4" fontId="7" fillId="0" borderId="3" xfId="0" applyNumberFormat="1" applyFont="1" applyFill="1" applyBorder="1"/>
    <xf numFmtId="4" fontId="7" fillId="0" borderId="13" xfId="0" applyNumberFormat="1" applyFont="1" applyFill="1" applyBorder="1"/>
    <xf numFmtId="4" fontId="7" fillId="4" borderId="23" xfId="0" applyNumberFormat="1" applyFont="1" applyFill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left" indent="1"/>
    </xf>
    <xf numFmtId="4" fontId="7" fillId="0" borderId="2" xfId="0" quotePrefix="1" applyNumberFormat="1" applyFont="1" applyBorder="1" applyAlignment="1">
      <alignment horizontal="left" vertical="center" indent="1"/>
    </xf>
    <xf numFmtId="4" fontId="7" fillId="0" borderId="0" xfId="0" applyNumberFormat="1" applyFont="1" applyBorder="1" applyAlignment="1">
      <alignment horizontal="right" vertical="center"/>
    </xf>
    <xf numFmtId="4" fontId="7" fillId="4" borderId="23" xfId="0" applyNumberFormat="1" applyFont="1" applyFill="1" applyBorder="1" applyAlignment="1">
      <alignment horizontal="right" vertical="center"/>
    </xf>
    <xf numFmtId="4" fontId="7" fillId="4" borderId="2" xfId="0" quotePrefix="1" applyNumberFormat="1" applyFont="1" applyFill="1" applyBorder="1" applyAlignment="1">
      <alignment horizontal="left" vertical="center" indent="1"/>
    </xf>
    <xf numFmtId="4" fontId="7" fillId="0" borderId="1" xfId="0" applyNumberFormat="1" applyFont="1" applyBorder="1" applyAlignment="1">
      <alignment horizontal="right" vertical="center"/>
    </xf>
    <xf numFmtId="4" fontId="7" fillId="0" borderId="0" xfId="0" quotePrefix="1" applyNumberFormat="1" applyFont="1" applyBorder="1" applyAlignment="1">
      <alignment horizontal="left" vertical="center" indent="1"/>
    </xf>
    <xf numFmtId="4" fontId="8" fillId="0" borderId="8" xfId="0" applyNumberFormat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horizontal="left" vertical="center"/>
    </xf>
    <xf numFmtId="4" fontId="8" fillId="0" borderId="9" xfId="0" applyNumberFormat="1" applyFont="1" applyBorder="1" applyAlignment="1">
      <alignment vertical="center"/>
    </xf>
    <xf numFmtId="4" fontId="8" fillId="4" borderId="21" xfId="0" applyNumberFormat="1" applyFont="1" applyFill="1" applyBorder="1" applyAlignment="1">
      <alignment vertical="center"/>
    </xf>
    <xf numFmtId="4" fontId="8" fillId="4" borderId="9" xfId="0" applyNumberFormat="1" applyFont="1" applyFill="1" applyBorder="1" applyAlignment="1">
      <alignment vertical="center"/>
    </xf>
    <xf numFmtId="4" fontId="8" fillId="4" borderId="7" xfId="0" applyNumberFormat="1" applyFont="1" applyFill="1" applyBorder="1" applyAlignment="1">
      <alignment horizontal="left" vertical="center"/>
    </xf>
    <xf numFmtId="4" fontId="8" fillId="4" borderId="22" xfId="0" applyNumberFormat="1" applyFont="1" applyFill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7" fillId="5" borderId="27" xfId="1" quotePrefix="1" applyFont="1" applyFill="1" applyBorder="1" applyAlignment="1">
      <alignment vertical="center" wrapText="1"/>
    </xf>
    <xf numFmtId="4" fontId="5" fillId="0" borderId="0" xfId="0" applyNumberFormat="1" applyFont="1"/>
    <xf numFmtId="4" fontId="7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8" fillId="4" borderId="23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4" fontId="7" fillId="4" borderId="14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_3.Z 251-15.02.2005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57"/>
  <sheetViews>
    <sheetView showGridLines="0" tabSelected="1" topLeftCell="C1" zoomScale="88" zoomScaleNormal="88" zoomScaleSheetLayoutView="80" zoomScalePageLayoutView="80" workbookViewId="0">
      <selection activeCell="K34" sqref="K34"/>
    </sheetView>
  </sheetViews>
  <sheetFormatPr defaultColWidth="23.85546875" defaultRowHeight="12.75" x14ac:dyDescent="0.2"/>
  <cols>
    <col min="1" max="1" width="33" style="1" customWidth="1"/>
    <col min="2" max="2" width="17.28515625" style="1" bestFit="1" customWidth="1"/>
    <col min="3" max="3" width="33.28515625" style="1" customWidth="1"/>
    <col min="4" max="4" width="17.28515625" style="1" bestFit="1" customWidth="1"/>
    <col min="5" max="5" width="32" style="1" customWidth="1"/>
    <col min="6" max="6" width="15" style="1" customWidth="1"/>
    <col min="7" max="7" width="33.7109375" style="1" customWidth="1"/>
    <col min="8" max="8" width="16.7109375" style="1" bestFit="1" customWidth="1"/>
    <col min="9" max="9" width="32" style="1" customWidth="1"/>
    <col min="10" max="10" width="17.28515625" style="1" bestFit="1" customWidth="1"/>
    <col min="11" max="11" width="33.28515625" style="1" customWidth="1"/>
    <col min="12" max="12" width="17.28515625" style="1" bestFit="1" customWidth="1"/>
    <col min="13" max="16384" width="23.85546875" style="1"/>
  </cols>
  <sheetData>
    <row r="1" spans="1:14" ht="16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24" t="s">
        <v>29</v>
      </c>
    </row>
    <row r="2" spans="1:14" s="2" customFormat="1" ht="14.25" customHeight="1" x14ac:dyDescent="0.25">
      <c r="A2" s="176" t="s">
        <v>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4" s="3" customFormat="1" ht="14.25" customHeight="1" x14ac:dyDescent="0.25">
      <c r="A3" s="179" t="s">
        <v>33</v>
      </c>
      <c r="B3" s="180"/>
      <c r="C3" s="180"/>
      <c r="D3" s="180"/>
      <c r="E3" s="194" t="s">
        <v>39</v>
      </c>
      <c r="F3" s="195"/>
      <c r="G3" s="195"/>
      <c r="H3" s="196"/>
      <c r="I3" s="180" t="s">
        <v>44</v>
      </c>
      <c r="J3" s="180"/>
      <c r="K3" s="180"/>
      <c r="L3" s="183"/>
    </row>
    <row r="4" spans="1:14" s="4" customFormat="1" ht="14.25" customHeight="1" x14ac:dyDescent="0.2">
      <c r="A4" s="29" t="s">
        <v>0</v>
      </c>
      <c r="B4" s="31"/>
      <c r="C4" s="184" t="s">
        <v>1</v>
      </c>
      <c r="D4" s="185"/>
      <c r="E4" s="32" t="s">
        <v>0</v>
      </c>
      <c r="F4" s="33"/>
      <c r="G4" s="34" t="s">
        <v>1</v>
      </c>
      <c r="H4" s="35"/>
      <c r="I4" s="28" t="s">
        <v>0</v>
      </c>
      <c r="J4" s="31"/>
      <c r="K4" s="184" t="s">
        <v>1</v>
      </c>
      <c r="L4" s="188"/>
    </row>
    <row r="5" spans="1:14" s="4" customFormat="1" ht="13.5" customHeight="1" x14ac:dyDescent="0.25">
      <c r="A5" s="12"/>
      <c r="B5" s="13"/>
      <c r="C5" s="186" t="s">
        <v>2</v>
      </c>
      <c r="D5" s="187"/>
      <c r="E5" s="36"/>
      <c r="F5" s="37"/>
      <c r="G5" s="38" t="s">
        <v>2</v>
      </c>
      <c r="H5" s="39"/>
      <c r="I5" s="30"/>
      <c r="J5" s="13"/>
      <c r="K5" s="186" t="s">
        <v>2</v>
      </c>
      <c r="L5" s="189"/>
    </row>
    <row r="6" spans="1:14" s="4" customFormat="1" ht="13.5" customHeight="1" x14ac:dyDescent="0.25">
      <c r="A6" s="14"/>
      <c r="B6" s="40">
        <f>B7+B8</f>
        <v>6863498729</v>
      </c>
      <c r="C6" s="41"/>
      <c r="D6" s="42">
        <v>6310541703</v>
      </c>
      <c r="E6" s="43"/>
      <c r="F6" s="44">
        <f>F7+F8</f>
        <v>301470261.85000002</v>
      </c>
      <c r="G6" s="45"/>
      <c r="H6" s="46">
        <f>2737555.84-400000+39478.8+1427427.94+9500+483882.45+46011.19+1965421+25506.16-890500+715443.03+794240.09-80000-148150+3634079.13+508196+9513846+126526.17-20910-500000-2958519.15+648205.46-78600+842022.25+178850+480271.64+4037536+2005812.05+17707986+20377+1123427.41+7770000-178850+9233915.98+265000-190000+630000-6048000+324702+1119500-96580+9156377.98-1059337+487700+876108.33+56851.34+7669540.84+85000+43000+8426585.88+431709.6+758074.6+120001841-6316088.11+876600-161900-271074+466342.96-32000+996331.2+1012000+5804126.25+2522593.65+300500-246950-70000+5295000-275500+261976+816179+177000+1376478.96-145000-565000+1632852.24+103604.04+2171420+983896.17+153083.77+8656936+872000+9450-300431+1481030.87+18501.04-45000-550000+4682719+174736.68+1672986.86+692110.92-62846+2440860.49+211261+5419371.49+3799810+90000+1721273-72000+1656907.18-159000+183925+3475000+8900940.2+1271280+1504276-1100000+638419.41+731160.75-1386871-90000+105767.66+1231960+6380003-77972+1216384.68+190500+1768104-1100000+150946+663207.79+795963.06-137521+2778237.75-68840-105600+576357+1634160.51+2044482.2+465490+83462625.1+49130-106900+8010329+3500000+10583255+4376143.16+8494951.98+8500-24580-494512-25000+144200+1352256.28+248745.32+1713546.59+1569770-1697+8567703</f>
        <v>417103440.10999995</v>
      </c>
      <c r="I6" s="47"/>
      <c r="J6" s="40">
        <f>SUM(J7:J8)</f>
        <v>7164968990.8499994</v>
      </c>
      <c r="K6" s="47"/>
      <c r="L6" s="40">
        <f>SUM(D6,H6)</f>
        <v>6727645143.1099997</v>
      </c>
      <c r="M6" s="9"/>
      <c r="N6" s="8"/>
    </row>
    <row r="7" spans="1:14" s="4" customFormat="1" ht="15.95" customHeight="1" x14ac:dyDescent="0.25">
      <c r="A7" s="15" t="s">
        <v>21</v>
      </c>
      <c r="B7" s="48">
        <v>6211775491</v>
      </c>
      <c r="C7" s="49"/>
      <c r="D7" s="41"/>
      <c r="E7" s="50" t="s">
        <v>21</v>
      </c>
      <c r="F7" s="51">
        <f>2737555.84+39478.8+1427427.94+9500+483882.45+46011.19+1965421+25506.16+715443.03+794240.09+3634079.13+508196+9513846+126526.17+191480.85+648205.46+842022.25+178850+480271.64+2351912.05+1123427.41-178850+9233915.98+630000+324702+1369500+9156377.98-1059337+876108.33+56851.34+7669540.84+8426585.88+927009.6+758074.6-3531773.11+876600+466342.96+996331.2+1012000+5804126.25+2522593.65+261976+2716179+1376478.96+10244+1632852.24+103604.04+983896.17+153083.77+8656936+1481030.87+18501.04+2204722.68+1672986.86+692110.92+2440860.49+211261+5419371.49+3799810+90000+1656907.18+183925+8900940.2+82017+1504276+888419.41+731160.75+216318.66+1231960+9095003+1216384.68+1768104+150946+663207.79+795963.06+2778237.75-68840-105600+1634160.51+2044482.2+55046317.1+8010329+4376143.16+8529504.98-494512+1352256.28+248745.32+1713546.59+8567703</f>
        <v>230823896.11000001</v>
      </c>
      <c r="G7" s="52"/>
      <c r="H7" s="53"/>
      <c r="I7" s="54" t="s">
        <v>21</v>
      </c>
      <c r="J7" s="48">
        <f>SUM(B7,F7)</f>
        <v>6442599387.1099997</v>
      </c>
      <c r="K7" s="55"/>
      <c r="L7" s="56"/>
    </row>
    <row r="8" spans="1:14" s="4" customFormat="1" ht="15.95" customHeight="1" x14ac:dyDescent="0.25">
      <c r="A8" s="15" t="s">
        <v>22</v>
      </c>
      <c r="B8" s="48">
        <v>651723238</v>
      </c>
      <c r="C8" s="49"/>
      <c r="D8" s="49"/>
      <c r="E8" s="50" t="s">
        <v>22</v>
      </c>
      <c r="F8" s="57">
        <f>27815625+1818738+155900+529069+10780400+56064+100000+16500-10244+2588680+5019765+542000+66940+677407+1386000-21800000+6031723+10000000+19153134+5701717.74-34553+51500</f>
        <v>70646365.739999995</v>
      </c>
      <c r="G8" s="58"/>
      <c r="H8" s="59"/>
      <c r="I8" s="54" t="s">
        <v>22</v>
      </c>
      <c r="J8" s="48">
        <f>SUM(B8,F8)</f>
        <v>722369603.74000001</v>
      </c>
      <c r="K8" s="55"/>
      <c r="L8" s="60"/>
    </row>
    <row r="9" spans="1:14" s="4" customFormat="1" ht="3" customHeight="1" x14ac:dyDescent="0.25">
      <c r="A9" s="12"/>
      <c r="B9" s="48"/>
      <c r="C9" s="49"/>
      <c r="D9" s="49"/>
      <c r="E9" s="61"/>
      <c r="F9" s="57"/>
      <c r="G9" s="58"/>
      <c r="H9" s="59"/>
      <c r="I9" s="55"/>
      <c r="J9" s="60"/>
      <c r="K9" s="55"/>
      <c r="L9" s="60"/>
    </row>
    <row r="10" spans="1:14" s="4" customFormat="1" ht="15" customHeight="1" x14ac:dyDescent="0.25">
      <c r="A10" s="12"/>
      <c r="B10" s="49"/>
      <c r="C10" s="62" t="s">
        <v>13</v>
      </c>
      <c r="D10" s="63"/>
      <c r="E10" s="61"/>
      <c r="F10" s="57"/>
      <c r="G10" s="64" t="s">
        <v>13</v>
      </c>
      <c r="H10" s="65"/>
      <c r="I10" s="55"/>
      <c r="J10" s="55"/>
      <c r="K10" s="66" t="s">
        <v>13</v>
      </c>
      <c r="L10" s="67"/>
    </row>
    <row r="11" spans="1:14" s="4" customFormat="1" ht="15" customHeight="1" thickBot="1" x14ac:dyDescent="0.3">
      <c r="A11" s="16"/>
      <c r="B11" s="68"/>
      <c r="C11" s="69" t="s">
        <v>3</v>
      </c>
      <c r="D11" s="70">
        <f>SUM(B6-D6)</f>
        <v>552957026</v>
      </c>
      <c r="E11" s="71"/>
      <c r="F11" s="72"/>
      <c r="G11" s="73" t="s">
        <v>3</v>
      </c>
      <c r="H11" s="74">
        <f>SUM(F6-H6)</f>
        <v>-115633178.25999993</v>
      </c>
      <c r="I11" s="75"/>
      <c r="J11" s="75"/>
      <c r="K11" s="76" t="s">
        <v>3</v>
      </c>
      <c r="L11" s="77">
        <f>SUM(J6-L6)</f>
        <v>437323847.73999977</v>
      </c>
    </row>
    <row r="12" spans="1:14" s="4" customFormat="1" ht="15" customHeight="1" x14ac:dyDescent="0.25">
      <c r="A12" s="17" t="s">
        <v>4</v>
      </c>
      <c r="B12" s="78"/>
      <c r="C12" s="190" t="s">
        <v>5</v>
      </c>
      <c r="D12" s="191"/>
      <c r="E12" s="79" t="s">
        <v>4</v>
      </c>
      <c r="F12" s="80"/>
      <c r="G12" s="197" t="s">
        <v>5</v>
      </c>
      <c r="H12" s="198"/>
      <c r="I12" s="81" t="s">
        <v>4</v>
      </c>
      <c r="J12" s="82"/>
      <c r="K12" s="83" t="s">
        <v>5</v>
      </c>
      <c r="L12" s="84"/>
    </row>
    <row r="13" spans="1:14" s="4" customFormat="1" ht="15" customHeight="1" x14ac:dyDescent="0.25">
      <c r="A13" s="17"/>
      <c r="B13" s="78"/>
      <c r="C13" s="85"/>
      <c r="D13" s="86"/>
      <c r="E13" s="87" t="s">
        <v>38</v>
      </c>
      <c r="F13" s="88"/>
      <c r="G13" s="89"/>
      <c r="H13" s="90"/>
      <c r="I13" s="81"/>
      <c r="J13" s="82"/>
      <c r="K13" s="83"/>
      <c r="L13" s="84"/>
    </row>
    <row r="14" spans="1:14" s="4" customFormat="1" ht="15" customHeight="1" x14ac:dyDescent="0.2">
      <c r="A14" s="18" t="s">
        <v>24</v>
      </c>
      <c r="B14" s="91">
        <f>SUM(D36-B6)</f>
        <v>1158814713</v>
      </c>
      <c r="C14" s="181"/>
      <c r="D14" s="182"/>
      <c r="E14" s="92" t="s">
        <v>24</v>
      </c>
      <c r="F14" s="44">
        <f>SUM(H36-F6)</f>
        <v>179432854.99999994</v>
      </c>
      <c r="G14" s="93"/>
      <c r="H14" s="94"/>
      <c r="I14" s="95" t="s">
        <v>24</v>
      </c>
      <c r="J14" s="91">
        <f>-SUM(J6-L36)</f>
        <v>1338247568</v>
      </c>
      <c r="K14" s="177"/>
      <c r="L14" s="178"/>
    </row>
    <row r="15" spans="1:14" s="4" customFormat="1" ht="15" customHeight="1" x14ac:dyDescent="0.25">
      <c r="A15" s="17"/>
      <c r="B15" s="96"/>
      <c r="C15" s="97" t="s">
        <v>6</v>
      </c>
      <c r="D15" s="98">
        <f>SUM(D16:D18)</f>
        <v>1711771739</v>
      </c>
      <c r="E15" s="43"/>
      <c r="F15" s="44"/>
      <c r="G15" s="99" t="s">
        <v>6</v>
      </c>
      <c r="H15" s="46">
        <f>SUM(H16:H18)</f>
        <v>63799676.739999995</v>
      </c>
      <c r="I15" s="81"/>
      <c r="J15" s="100"/>
      <c r="K15" s="101" t="s">
        <v>6</v>
      </c>
      <c r="L15" s="102">
        <f>SUM(L17:L18)</f>
        <v>1775571415.74</v>
      </c>
      <c r="M15" s="10"/>
    </row>
    <row r="16" spans="1:14" s="4" customFormat="1" ht="15" hidden="1" customHeight="1" x14ac:dyDescent="0.25">
      <c r="A16" s="17"/>
      <c r="B16" s="96"/>
      <c r="C16" s="103" t="s">
        <v>16</v>
      </c>
      <c r="D16" s="104"/>
      <c r="E16" s="105"/>
      <c r="F16" s="106"/>
      <c r="G16" s="107" t="s">
        <v>16</v>
      </c>
      <c r="H16" s="108"/>
      <c r="I16" s="81"/>
      <c r="J16" s="100"/>
      <c r="K16" s="101"/>
      <c r="L16" s="102"/>
    </row>
    <row r="17" spans="1:14" s="4" customFormat="1" ht="15.95" customHeight="1" x14ac:dyDescent="0.25">
      <c r="A17" s="17"/>
      <c r="B17" s="96"/>
      <c r="C17" s="103" t="s">
        <v>28</v>
      </c>
      <c r="D17" s="109">
        <v>148039615</v>
      </c>
      <c r="E17" s="110"/>
      <c r="F17" s="111"/>
      <c r="G17" s="107" t="s">
        <v>28</v>
      </c>
      <c r="H17" s="112">
        <v>4500000</v>
      </c>
      <c r="I17" s="81"/>
      <c r="J17" s="100"/>
      <c r="K17" s="103" t="s">
        <v>28</v>
      </c>
      <c r="L17" s="78">
        <f>SUM(D17,H17)</f>
        <v>152539615</v>
      </c>
      <c r="M17" s="7"/>
    </row>
    <row r="18" spans="1:14" s="4" customFormat="1" ht="15.95" customHeight="1" x14ac:dyDescent="0.25">
      <c r="A18" s="17"/>
      <c r="B18" s="96"/>
      <c r="C18" s="113" t="s">
        <v>18</v>
      </c>
      <c r="D18" s="114">
        <f>SUM(D19,D23)</f>
        <v>1563732124</v>
      </c>
      <c r="E18" s="61"/>
      <c r="F18" s="57"/>
      <c r="G18" s="115" t="s">
        <v>18</v>
      </c>
      <c r="H18" s="59">
        <f>SUM(H19,H23)</f>
        <v>59299676.739999995</v>
      </c>
      <c r="I18" s="81"/>
      <c r="J18" s="100"/>
      <c r="K18" s="113" t="s">
        <v>18</v>
      </c>
      <c r="L18" s="78">
        <f>SUM(L19,L23)</f>
        <v>1623031800.74</v>
      </c>
      <c r="M18" s="7"/>
    </row>
    <row r="19" spans="1:14" s="4" customFormat="1" ht="15.95" customHeight="1" x14ac:dyDescent="0.25">
      <c r="A19" s="17"/>
      <c r="B19" s="96"/>
      <c r="C19" s="103" t="s">
        <v>36</v>
      </c>
      <c r="D19" s="109">
        <v>1551644138</v>
      </c>
      <c r="E19" s="110"/>
      <c r="F19" s="111"/>
      <c r="G19" s="107" t="s">
        <v>36</v>
      </c>
      <c r="H19" s="112">
        <f>400000+890500+80000-4500000+20910+500000+3150000-4037536+346100+38883786-7770000-265000+6048000+1818738+250000+155900-487700+529069-85000+495300+10974887+13564715+161900+32000+56064-300500+70000-5295000+2000000+16500+145000+565000-2171420-872000-9450+300431+2588680+550000+2029986+5019765-1721273-3475000-1189263+542000+1100000+250000+1386871+177491+3392407+1386000-190500-21800000+1100000+6031723+10000000-576357-465490+5734087+5701717.74-3500000-10583255+43000+24580+25000-1569770</f>
        <v>57673593.739999995</v>
      </c>
      <c r="I19" s="81"/>
      <c r="J19" s="100"/>
      <c r="K19" s="113" t="s">
        <v>36</v>
      </c>
      <c r="L19" s="116">
        <f>SUM(D19,H19)</f>
        <v>1609317731.74</v>
      </c>
    </row>
    <row r="20" spans="1:14" s="4" customFormat="1" ht="14.25" customHeight="1" x14ac:dyDescent="0.25">
      <c r="A20" s="17"/>
      <c r="B20" s="96"/>
      <c r="C20" s="117" t="s">
        <v>17</v>
      </c>
      <c r="D20" s="109"/>
      <c r="E20" s="110"/>
      <c r="F20" s="111"/>
      <c r="G20" s="118" t="s">
        <v>17</v>
      </c>
      <c r="H20" s="112"/>
      <c r="I20" s="81"/>
      <c r="J20" s="100"/>
      <c r="K20" s="119" t="s">
        <v>17</v>
      </c>
      <c r="L20" s="116"/>
    </row>
    <row r="21" spans="1:14" s="4" customFormat="1" ht="15.95" customHeight="1" x14ac:dyDescent="0.25">
      <c r="A21" s="17"/>
      <c r="B21" s="96"/>
      <c r="C21" s="120" t="s">
        <v>19</v>
      </c>
      <c r="D21" s="175">
        <f>208735188+155075</f>
        <v>208890263</v>
      </c>
      <c r="E21" s="61"/>
      <c r="F21" s="57"/>
      <c r="G21" s="121" t="s">
        <v>19</v>
      </c>
      <c r="H21" s="203">
        <f>1818738+529069+47922-10244+2588680+19765+5000+60000+2057513-34553</f>
        <v>7081890</v>
      </c>
      <c r="I21" s="81"/>
      <c r="J21" s="100"/>
      <c r="K21" s="122" t="s">
        <v>19</v>
      </c>
      <c r="L21" s="175">
        <f>SUM(D21,H21)</f>
        <v>215972153</v>
      </c>
      <c r="M21" s="7"/>
    </row>
    <row r="22" spans="1:14" s="4" customFormat="1" ht="15.95" customHeight="1" x14ac:dyDescent="0.25">
      <c r="A22" s="17"/>
      <c r="B22" s="96"/>
      <c r="C22" s="120" t="s">
        <v>27</v>
      </c>
      <c r="D22" s="175"/>
      <c r="E22" s="61"/>
      <c r="F22" s="57"/>
      <c r="G22" s="121" t="s">
        <v>27</v>
      </c>
      <c r="H22" s="203"/>
      <c r="I22" s="81"/>
      <c r="J22" s="100"/>
      <c r="K22" s="123" t="s">
        <v>20</v>
      </c>
      <c r="L22" s="175"/>
      <c r="M22" s="7"/>
      <c r="N22" s="174"/>
    </row>
    <row r="23" spans="1:14" s="4" customFormat="1" ht="15.95" customHeight="1" x14ac:dyDescent="0.25">
      <c r="A23" s="17"/>
      <c r="B23" s="96"/>
      <c r="C23" s="103" t="s">
        <v>37</v>
      </c>
      <c r="D23" s="109">
        <v>12087986</v>
      </c>
      <c r="E23" s="110"/>
      <c r="F23" s="111"/>
      <c r="G23" s="107" t="s">
        <v>37</v>
      </c>
      <c r="H23" s="112">
        <f>148150+78600-20377+190000+96580-43000+271074+246950+275500-177000+45000+62846+72000+159000+90000+77972+137521-49130+106900-144200+1697</f>
        <v>1626083</v>
      </c>
      <c r="I23" s="81"/>
      <c r="J23" s="100"/>
      <c r="K23" s="25" t="s">
        <v>23</v>
      </c>
      <c r="L23" s="124">
        <f>SUM(D23,H23)</f>
        <v>13714069</v>
      </c>
      <c r="M23" s="7"/>
    </row>
    <row r="24" spans="1:14" s="4" customFormat="1" ht="5.25" customHeight="1" x14ac:dyDescent="0.25">
      <c r="A24" s="17"/>
      <c r="B24" s="96"/>
      <c r="C24" s="125"/>
      <c r="D24" s="125"/>
      <c r="E24" s="126"/>
      <c r="F24" s="127"/>
      <c r="G24" s="128"/>
      <c r="H24" s="129"/>
      <c r="I24" s="81"/>
      <c r="J24" s="100"/>
      <c r="K24" s="125"/>
      <c r="L24" s="130"/>
    </row>
    <row r="25" spans="1:14" s="4" customFormat="1" ht="15" customHeight="1" x14ac:dyDescent="0.25">
      <c r="A25" s="19" t="s">
        <v>7</v>
      </c>
      <c r="B25" s="131"/>
      <c r="C25" s="120"/>
      <c r="D25" s="114"/>
      <c r="E25" s="199" t="s">
        <v>7</v>
      </c>
      <c r="F25" s="200"/>
      <c r="G25" s="58"/>
      <c r="H25" s="59"/>
      <c r="I25" s="132" t="s">
        <v>7</v>
      </c>
      <c r="J25" s="133"/>
      <c r="K25" s="122"/>
      <c r="L25" s="124"/>
    </row>
    <row r="26" spans="1:14" s="4" customFormat="1" ht="3.75" customHeight="1" x14ac:dyDescent="0.25">
      <c r="A26" s="19"/>
      <c r="B26" s="131"/>
      <c r="C26" s="125"/>
      <c r="D26" s="125"/>
      <c r="E26" s="126"/>
      <c r="F26" s="127"/>
      <c r="G26" s="128"/>
      <c r="H26" s="129"/>
      <c r="I26" s="132"/>
      <c r="J26" s="133"/>
      <c r="K26" s="125"/>
      <c r="L26" s="116"/>
      <c r="M26" s="7"/>
    </row>
    <row r="27" spans="1:14" s="4" customFormat="1" ht="15" x14ac:dyDescent="0.25">
      <c r="A27" s="20" t="s">
        <v>8</v>
      </c>
      <c r="B27" s="91">
        <f>SUM(B30:B34)</f>
        <v>1349793629</v>
      </c>
      <c r="C27" s="134"/>
      <c r="D27" s="114"/>
      <c r="E27" s="135" t="s">
        <v>8</v>
      </c>
      <c r="F27" s="57">
        <f>SUM(F28:F35)</f>
        <v>179813389</v>
      </c>
      <c r="G27" s="58"/>
      <c r="H27" s="59"/>
      <c r="I27" s="136" t="s">
        <v>8</v>
      </c>
      <c r="J27" s="82">
        <f>SUM(J28:J35)</f>
        <v>1529607018</v>
      </c>
      <c r="K27" s="109"/>
      <c r="L27" s="116"/>
    </row>
    <row r="28" spans="1:14" s="4" customFormat="1" ht="15" x14ac:dyDescent="0.25">
      <c r="A28" s="20"/>
      <c r="B28" s="91"/>
      <c r="C28" s="134"/>
      <c r="D28" s="114"/>
      <c r="E28" s="110" t="s">
        <v>40</v>
      </c>
      <c r="F28" s="57">
        <v>6088520</v>
      </c>
      <c r="G28" s="58"/>
      <c r="H28" s="59"/>
      <c r="I28" s="81" t="s">
        <v>40</v>
      </c>
      <c r="J28" s="96">
        <f t="shared" ref="J28:J35" si="0">SUM(B28,F28)</f>
        <v>6088520</v>
      </c>
      <c r="K28" s="109"/>
      <c r="L28" s="116"/>
    </row>
    <row r="29" spans="1:14" s="4" customFormat="1" ht="15" x14ac:dyDescent="0.25">
      <c r="A29" s="20"/>
      <c r="B29" s="91"/>
      <c r="C29" s="134"/>
      <c r="D29" s="114"/>
      <c r="E29" s="110" t="s">
        <v>41</v>
      </c>
      <c r="F29" s="57">
        <v>22960000</v>
      </c>
      <c r="G29" s="58"/>
      <c r="H29" s="59"/>
      <c r="I29" s="81" t="s">
        <v>41</v>
      </c>
      <c r="J29" s="96">
        <f t="shared" si="0"/>
        <v>22960000</v>
      </c>
      <c r="K29" s="109"/>
      <c r="L29" s="116"/>
    </row>
    <row r="30" spans="1:14" s="4" customFormat="1" ht="15.75" customHeight="1" x14ac:dyDescent="0.25">
      <c r="A30" s="18" t="s">
        <v>15</v>
      </c>
      <c r="B30" s="96">
        <v>1599600</v>
      </c>
      <c r="C30" s="114"/>
      <c r="D30" s="114"/>
      <c r="E30" s="92" t="s">
        <v>15</v>
      </c>
      <c r="F30" s="57"/>
      <c r="G30" s="58"/>
      <c r="H30" s="59"/>
      <c r="I30" s="95" t="s">
        <v>15</v>
      </c>
      <c r="J30" s="96">
        <f t="shared" si="0"/>
        <v>1599600</v>
      </c>
      <c r="K30" s="109"/>
      <c r="L30" s="116"/>
      <c r="M30" s="7"/>
    </row>
    <row r="31" spans="1:14" s="4" customFormat="1" ht="15.95" customHeight="1" x14ac:dyDescent="0.25">
      <c r="A31" s="18" t="s">
        <v>31</v>
      </c>
      <c r="B31" s="96">
        <v>1060000000</v>
      </c>
      <c r="C31" s="114"/>
      <c r="D31" s="114"/>
      <c r="E31" s="92" t="s">
        <v>31</v>
      </c>
      <c r="F31" s="57">
        <f>125000000-585000000</f>
        <v>-460000000</v>
      </c>
      <c r="G31" s="58"/>
      <c r="H31" s="59"/>
      <c r="I31" s="137" t="s">
        <v>31</v>
      </c>
      <c r="J31" s="96">
        <f t="shared" si="0"/>
        <v>600000000</v>
      </c>
      <c r="K31" s="109"/>
      <c r="L31" s="116"/>
    </row>
    <row r="32" spans="1:14" s="4" customFormat="1" ht="15.95" customHeight="1" x14ac:dyDescent="0.25">
      <c r="A32" s="18"/>
      <c r="B32" s="96"/>
      <c r="C32" s="114"/>
      <c r="D32" s="114"/>
      <c r="E32" s="92" t="s">
        <v>43</v>
      </c>
      <c r="F32" s="57">
        <v>585000000</v>
      </c>
      <c r="G32" s="58"/>
      <c r="H32" s="59"/>
      <c r="I32" s="137" t="s">
        <v>43</v>
      </c>
      <c r="J32" s="96">
        <f t="shared" si="0"/>
        <v>585000000</v>
      </c>
      <c r="K32" s="109"/>
      <c r="L32" s="116"/>
    </row>
    <row r="33" spans="1:13" s="4" customFormat="1" ht="138.75" customHeight="1" x14ac:dyDescent="0.25">
      <c r="A33" s="27" t="s">
        <v>35</v>
      </c>
      <c r="B33" s="96">
        <v>277907219</v>
      </c>
      <c r="C33" s="114"/>
      <c r="D33" s="114"/>
      <c r="E33" s="138" t="s">
        <v>35</v>
      </c>
      <c r="F33" s="57">
        <f>-10000000+1089510+301056</f>
        <v>-8609434</v>
      </c>
      <c r="G33" s="58"/>
      <c r="H33" s="59"/>
      <c r="I33" s="139" t="s">
        <v>35</v>
      </c>
      <c r="J33" s="140">
        <f t="shared" si="0"/>
        <v>269297785</v>
      </c>
      <c r="K33" s="109"/>
      <c r="L33" s="116"/>
    </row>
    <row r="34" spans="1:13" s="4" customFormat="1" ht="144" customHeight="1" x14ac:dyDescent="0.25">
      <c r="A34" s="27" t="s">
        <v>34</v>
      </c>
      <c r="B34" s="141">
        <v>10286810</v>
      </c>
      <c r="C34" s="142"/>
      <c r="D34" s="114"/>
      <c r="E34" s="138" t="s">
        <v>34</v>
      </c>
      <c r="F34" s="57">
        <f>108161+15976728+756552+14696205</f>
        <v>31537646</v>
      </c>
      <c r="G34" s="58"/>
      <c r="H34" s="59"/>
      <c r="I34" s="139" t="s">
        <v>34</v>
      </c>
      <c r="J34" s="140">
        <f t="shared" si="0"/>
        <v>41824456</v>
      </c>
      <c r="K34" s="109"/>
      <c r="L34" s="116"/>
    </row>
    <row r="35" spans="1:13" s="4" customFormat="1" ht="105" x14ac:dyDescent="0.25">
      <c r="A35" s="27"/>
      <c r="B35" s="141"/>
      <c r="C35" s="142"/>
      <c r="D35" s="114"/>
      <c r="E35" s="173" t="s">
        <v>42</v>
      </c>
      <c r="F35" s="57">
        <v>2836657</v>
      </c>
      <c r="G35" s="58"/>
      <c r="H35" s="59"/>
      <c r="I35" s="139" t="s">
        <v>42</v>
      </c>
      <c r="J35" s="140">
        <f t="shared" si="0"/>
        <v>2836657</v>
      </c>
      <c r="K35" s="109"/>
      <c r="L35" s="116"/>
    </row>
    <row r="36" spans="1:13" s="4" customFormat="1" ht="15.95" customHeight="1" thickBot="1" x14ac:dyDescent="0.3">
      <c r="A36" s="26"/>
      <c r="B36" s="125"/>
      <c r="C36" s="143" t="s">
        <v>14</v>
      </c>
      <c r="D36" s="144">
        <f>SUM(D15,D6)</f>
        <v>8022313442</v>
      </c>
      <c r="E36" s="145"/>
      <c r="F36" s="146"/>
      <c r="G36" s="147" t="s">
        <v>14</v>
      </c>
      <c r="H36" s="148">
        <f>SUM(H15,H6)</f>
        <v>480903116.84999996</v>
      </c>
      <c r="I36" s="109"/>
      <c r="J36" s="149"/>
      <c r="K36" s="150" t="s">
        <v>14</v>
      </c>
      <c r="L36" s="151">
        <f>SUM(L15,L6)</f>
        <v>8503216558.8499994</v>
      </c>
    </row>
    <row r="37" spans="1:13" s="4" customFormat="1" ht="3.75" customHeight="1" x14ac:dyDescent="0.25">
      <c r="A37" s="21"/>
      <c r="B37" s="48"/>
      <c r="C37" s="152"/>
      <c r="D37" s="153"/>
      <c r="E37" s="61"/>
      <c r="F37" s="57"/>
      <c r="G37" s="58"/>
      <c r="H37" s="59"/>
      <c r="I37" s="109"/>
      <c r="J37" s="48"/>
      <c r="K37" s="154"/>
      <c r="L37" s="155"/>
    </row>
    <row r="38" spans="1:13" s="4" customFormat="1" ht="14.25" customHeight="1" x14ac:dyDescent="0.25">
      <c r="A38" s="22"/>
      <c r="B38" s="48"/>
      <c r="C38" s="192" t="s">
        <v>9</v>
      </c>
      <c r="D38" s="193"/>
      <c r="E38" s="156"/>
      <c r="F38" s="80"/>
      <c r="G38" s="201" t="s">
        <v>9</v>
      </c>
      <c r="H38" s="202"/>
      <c r="I38" s="123"/>
      <c r="J38" s="48"/>
      <c r="K38" s="83" t="s">
        <v>9</v>
      </c>
      <c r="L38" s="84"/>
    </row>
    <row r="39" spans="1:13" s="4" customFormat="1" ht="14.25" customHeight="1" x14ac:dyDescent="0.25">
      <c r="A39" s="21"/>
      <c r="B39" s="78"/>
      <c r="C39" s="97" t="s">
        <v>10</v>
      </c>
      <c r="D39" s="104">
        <f>SUM(D40,D41)</f>
        <v>190978916</v>
      </c>
      <c r="E39" s="105"/>
      <c r="F39" s="106"/>
      <c r="G39" s="99" t="s">
        <v>10</v>
      </c>
      <c r="H39" s="108">
        <f>SUM(H40,H41)</f>
        <v>380534</v>
      </c>
      <c r="I39" s="157"/>
      <c r="J39" s="100"/>
      <c r="K39" s="101" t="s">
        <v>10</v>
      </c>
      <c r="L39" s="102">
        <f>SUM(L40:L42)</f>
        <v>191359450</v>
      </c>
    </row>
    <row r="40" spans="1:13" s="4" customFormat="1" ht="18" customHeight="1" x14ac:dyDescent="0.25">
      <c r="A40" s="21"/>
      <c r="B40" s="114"/>
      <c r="C40" s="158" t="s">
        <v>26</v>
      </c>
      <c r="D40" s="159">
        <v>105978916</v>
      </c>
      <c r="E40" s="160"/>
      <c r="F40" s="51"/>
      <c r="G40" s="161" t="s">
        <v>26</v>
      </c>
      <c r="H40" s="53">
        <v>380534</v>
      </c>
      <c r="I40" s="109"/>
      <c r="J40" s="109"/>
      <c r="K40" s="158" t="s">
        <v>26</v>
      </c>
      <c r="L40" s="162">
        <f>SUM(D40,H40)</f>
        <v>106359450</v>
      </c>
      <c r="M40" s="7"/>
    </row>
    <row r="41" spans="1:13" s="4" customFormat="1" ht="21.75" customHeight="1" x14ac:dyDescent="0.25">
      <c r="A41" s="21"/>
      <c r="B41" s="116"/>
      <c r="C41" s="158" t="s">
        <v>25</v>
      </c>
      <c r="D41" s="159">
        <v>85000000</v>
      </c>
      <c r="E41" s="160"/>
      <c r="F41" s="51"/>
      <c r="G41" s="161" t="s">
        <v>25</v>
      </c>
      <c r="H41" s="53"/>
      <c r="I41" s="109"/>
      <c r="J41" s="116"/>
      <c r="K41" s="158" t="s">
        <v>25</v>
      </c>
      <c r="L41" s="162">
        <f>SUM(D41,H41)</f>
        <v>85000000</v>
      </c>
    </row>
    <row r="42" spans="1:13" s="4" customFormat="1" ht="7.5" hidden="1" customHeight="1" x14ac:dyDescent="0.25">
      <c r="A42" s="21"/>
      <c r="B42" s="116"/>
      <c r="C42" s="163"/>
      <c r="D42" s="159"/>
      <c r="E42" s="160"/>
      <c r="F42" s="51"/>
      <c r="G42" s="52"/>
      <c r="H42" s="53"/>
      <c r="I42" s="109"/>
      <c r="J42" s="116"/>
      <c r="K42" s="158" t="s">
        <v>30</v>
      </c>
      <c r="L42" s="162"/>
    </row>
    <row r="43" spans="1:13" s="3" customFormat="1" ht="16.5" customHeight="1" x14ac:dyDescent="0.25">
      <c r="A43" s="23" t="s">
        <v>11</v>
      </c>
      <c r="B43" s="164">
        <f>SUM(B27,B6)</f>
        <v>8213292358</v>
      </c>
      <c r="C43" s="165" t="s">
        <v>12</v>
      </c>
      <c r="D43" s="166">
        <f>SUM(D36:D39)</f>
        <v>8213292358</v>
      </c>
      <c r="E43" s="167" t="s">
        <v>11</v>
      </c>
      <c r="F43" s="168">
        <f>SUM(F27,F6)</f>
        <v>481283650.85000002</v>
      </c>
      <c r="G43" s="169" t="s">
        <v>12</v>
      </c>
      <c r="H43" s="170">
        <f>SUM(H36:H39)</f>
        <v>481283650.84999996</v>
      </c>
      <c r="I43" s="165" t="s">
        <v>11</v>
      </c>
      <c r="J43" s="164">
        <f>SUM(J27,J6)</f>
        <v>8694576008.8499985</v>
      </c>
      <c r="K43" s="165" t="s">
        <v>12</v>
      </c>
      <c r="L43" s="171">
        <f>SUM(L36:L39)</f>
        <v>8694576008.8499985</v>
      </c>
      <c r="M43" s="172"/>
    </row>
    <row r="44" spans="1:13" ht="14.25" customHeight="1" x14ac:dyDescent="0.2">
      <c r="L44" s="6"/>
    </row>
    <row r="45" spans="1:13" ht="13.9" hidden="1" customHeight="1" x14ac:dyDescent="0.2"/>
    <row r="46" spans="1:13" ht="9" hidden="1" customHeight="1" x14ac:dyDescent="0.2"/>
    <row r="47" spans="1:13" hidden="1" x14ac:dyDescent="0.2"/>
    <row r="48" spans="1:13" hidden="1" x14ac:dyDescent="0.2"/>
    <row r="49" spans="9:11" hidden="1" x14ac:dyDescent="0.2"/>
    <row r="50" spans="9:11" hidden="1" x14ac:dyDescent="0.2"/>
    <row r="51" spans="9:11" hidden="1" x14ac:dyDescent="0.2"/>
    <row r="52" spans="9:11" hidden="1" x14ac:dyDescent="0.2"/>
    <row r="53" spans="9:11" hidden="1" x14ac:dyDescent="0.2"/>
    <row r="54" spans="9:11" hidden="1" x14ac:dyDescent="0.2"/>
    <row r="55" spans="9:11" x14ac:dyDescent="0.2">
      <c r="I55" s="5"/>
    </row>
    <row r="57" spans="9:11" x14ac:dyDescent="0.2">
      <c r="K57" s="5"/>
    </row>
  </sheetData>
  <mergeCells count="18">
    <mergeCell ref="C38:D38"/>
    <mergeCell ref="E3:H3"/>
    <mergeCell ref="G12:H12"/>
    <mergeCell ref="E25:F25"/>
    <mergeCell ref="G38:H38"/>
    <mergeCell ref="H21:H22"/>
    <mergeCell ref="D21:D22"/>
    <mergeCell ref="L21:L22"/>
    <mergeCell ref="A2:L2"/>
    <mergeCell ref="K14:L14"/>
    <mergeCell ref="A3:D3"/>
    <mergeCell ref="C14:D14"/>
    <mergeCell ref="I3:L3"/>
    <mergeCell ref="C4:D4"/>
    <mergeCell ref="C5:D5"/>
    <mergeCell ref="K4:L4"/>
    <mergeCell ref="K5:L5"/>
    <mergeCell ref="C12:D12"/>
  </mergeCells>
  <phoneticPr fontId="6" type="noConversion"/>
  <printOptions horizontalCentered="1" verticalCentered="1"/>
  <pageMargins left="0.39370078740157483" right="0.39370078740157483" top="0.39370078740157483" bottom="0.39370078740157483" header="0" footer="0"/>
  <pageSetup paperSize="9" scale="47" orientation="landscape" r:id="rId1"/>
  <headerFooter alignWithMargins="0">
    <oddHeader xml:space="preserve">&amp;L&amp;8
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tabela 3</vt:lpstr>
      <vt:lpstr>'tabela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Szanduła</dc:creator>
  <cp:lastModifiedBy>Żulik Zbigniew</cp:lastModifiedBy>
  <cp:lastPrinted>2023-06-20T06:40:35Z</cp:lastPrinted>
  <dcterms:created xsi:type="dcterms:W3CDTF">1997-11-06T07:54:46Z</dcterms:created>
  <dcterms:modified xsi:type="dcterms:W3CDTF">2023-08-04T11:03:28Z</dcterms:modified>
</cp:coreProperties>
</file>